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or.b\Desktop\Scan\שמאי לשליחה\"/>
    </mc:Choice>
  </mc:AlternateContent>
  <xr:revisionPtr revIDLastSave="0" documentId="13_ncr:1_{2CBB20E1-5E8B-4F8C-A620-5AE56F9400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גיליון1" sheetId="1" r:id="rId1"/>
    <sheet name="גיליון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  <c r="D38" i="2"/>
  <c r="C38" i="2"/>
  <c r="H22" i="2"/>
  <c r="H21" i="2"/>
  <c r="H20" i="2"/>
  <c r="H19" i="2"/>
  <c r="H18" i="2"/>
  <c r="H17" i="2"/>
  <c r="F22" i="2"/>
  <c r="F21" i="2"/>
  <c r="F18" i="2"/>
  <c r="F19" i="2"/>
  <c r="C30" i="2"/>
  <c r="C29" i="2"/>
  <c r="C27" i="2"/>
  <c r="E23" i="2"/>
  <c r="C37" i="2" s="1"/>
  <c r="D23" i="2"/>
  <c r="C36" i="2" l="1"/>
  <c r="C39" i="2" s="1"/>
  <c r="H23" i="2"/>
  <c r="F23" i="2"/>
  <c r="D37" i="2" s="1"/>
  <c r="C28" i="2"/>
  <c r="C31" i="2" s="1"/>
  <c r="C33" i="2" l="1"/>
  <c r="C41" i="2"/>
  <c r="D36" i="2"/>
  <c r="C40" i="2"/>
  <c r="C32" i="2"/>
  <c r="D39" i="2" l="1"/>
  <c r="D40" i="2" s="1"/>
  <c r="D41" i="2" l="1"/>
</calcChain>
</file>

<file path=xl/sharedStrings.xml><?xml version="1.0" encoding="utf-8"?>
<sst xmlns="http://schemas.openxmlformats.org/spreadsheetml/2006/main" count="154" uniqueCount="141">
  <si>
    <t>תכנית שלד להתחדשות עירונית, נשר</t>
  </si>
  <si>
    <t>טיפוס בינוי</t>
  </si>
  <si>
    <t>יש לראות טבלה זו יחד עם 4 הגליונות של טיפוסי הבינוי</t>
  </si>
  <si>
    <t xml:space="preserve">טיפוס 1א </t>
  </si>
  <si>
    <t xml:space="preserve"> בניין רב קומות, 6 דירות בקומה</t>
  </si>
  <si>
    <t xml:space="preserve">טיפוס 1ב </t>
  </si>
  <si>
    <t>טיפוס 1 - רב קומות</t>
  </si>
  <si>
    <t>טיפוס 2 - בניין גבוה</t>
  </si>
  <si>
    <t xml:space="preserve">טיפוס 2א </t>
  </si>
  <si>
    <t xml:space="preserve"> בניין גבוה, 6 דירות בקומה</t>
  </si>
  <si>
    <t xml:space="preserve"> בניין גבוה, 4 דירות בקומה</t>
  </si>
  <si>
    <t xml:space="preserve"> בניין רב קומות, 4 דירות בקומה</t>
  </si>
  <si>
    <t>שטחים עיליים שאינם שטחי פלדלת</t>
  </si>
  <si>
    <t>הערות</t>
  </si>
  <si>
    <t>לובי קומתי</t>
  </si>
  <si>
    <t>קומה טכנית עליונה</t>
  </si>
  <si>
    <t>קומת כניסה</t>
  </si>
  <si>
    <t>לובי ראשי, מועדון דיירים, ח. מדרגות, מעליות, מעברים, חדרי אשפה/דחסן, חדר דואר, חדר אופניים, חדרים טכניים</t>
  </si>
  <si>
    <r>
      <t xml:space="preserve">קומת כניסה </t>
    </r>
    <r>
      <rPr>
        <b/>
        <u/>
        <sz val="12"/>
        <color theme="1"/>
        <rFont val="Arial"/>
        <family val="2"/>
        <scheme val="minor"/>
      </rPr>
      <t>ללא דירות קרקע</t>
    </r>
    <r>
      <rPr>
        <b/>
        <sz val="12"/>
        <color theme="1"/>
        <rFont val="Arial"/>
        <family val="2"/>
        <scheme val="minor"/>
      </rPr>
      <t xml:space="preserve">, הכוללת, לפי העניין: </t>
    </r>
  </si>
  <si>
    <t>לפי קונטור קומה ראשונה (ללא מרפסות)</t>
  </si>
  <si>
    <t>95 מ"ר</t>
  </si>
  <si>
    <t>100 מ"ר</t>
  </si>
  <si>
    <t>50 מ"ר</t>
  </si>
  <si>
    <t>הטבלה מבוססת על תכנית אדריכלית עקרונית לכל טיפוס</t>
  </si>
  <si>
    <t>שטחים תחתיים/מרתפים</t>
  </si>
  <si>
    <t>38.7 מ"ר לכל מקום חניה</t>
  </si>
  <si>
    <t>37.5 מ"ר לכל מקום חניה</t>
  </si>
  <si>
    <t>31.25 מ"ר לכל מקום חניה</t>
  </si>
  <si>
    <t>37.2 מ"ר לכל מקום חניה</t>
  </si>
  <si>
    <t>28.9 מ"ר לכל מקום חניה</t>
  </si>
  <si>
    <t>בד"כ השטח של קומת הקרקע יהיה נגזרת של קונטור הקומה מעל (ללא מרפסות). שטח זה יהיה בד"כ גדול יותר מהדרוש לכל הפונקציות הנ"ל</t>
  </si>
  <si>
    <t xml:space="preserve">ויאפשר גם הקצאה מבונה לצרכי ציבור בתחום הקונטור הבנוי ממילא. </t>
  </si>
  <si>
    <t>30.8 מ"ר לכל מקום חניה</t>
  </si>
  <si>
    <t>35.9 מ"ר לכל מקום חניה</t>
  </si>
  <si>
    <t>30.5 מ"ר לכל מקום חניה</t>
  </si>
  <si>
    <t>סה"כ לובים קומתיים (מ"ר) = שטח לובי קומתי * מספר קומות המגורים</t>
  </si>
  <si>
    <t>שטח זה הוא שטח לובי קומתי בתוספת קירות המעטפת. במיקרים שידרשו על הגג חדרים טכניים מיוחדים יש להוסיפם למטראז' הנקוב</t>
  </si>
  <si>
    <t>48 מ"ר</t>
  </si>
  <si>
    <t>54 מ"ר</t>
  </si>
  <si>
    <t>55 מ"ר</t>
  </si>
  <si>
    <t xml:space="preserve">מחסנים - מעברים וקירות עבור מחסנים </t>
  </si>
  <si>
    <t xml:space="preserve"> 30% משטחי נטו של המחסנים</t>
  </si>
  <si>
    <t>האומדן עבור אגף מחסנים בקומה תת קרקעית  שמשמשת גם לחניה.  במידה ומתוכננת קומה תת קרקעית למחסנים בלבד יש להוסיף את שטח הגרעין וקירות הדיפון ההקפיים</t>
  </si>
  <si>
    <t>שטחי פיתוח</t>
  </si>
  <si>
    <t xml:space="preserve">קירות דיפון עיליים במגרש עולה </t>
  </si>
  <si>
    <t>הערה:</t>
  </si>
  <si>
    <t>1. האומדן הינו עבור קירות דיפון הדרושים לשיטוח מגרש עולה - לעומת מגרש שטוח. קירוות הדיפון התת קרקעיות עבור קומות תחתיות נלקחים באומדן של שטחים תחתיים בנויים.                                                                                                                                               2. שטח הקירות חושב עבור תמך ב-3 צלעות של המגרש. במידה ונעשית חפירה עבור מספר מגרשים ברצף - יש להפחית את שטח הצלעות המשותפות</t>
  </si>
  <si>
    <r>
      <t>לצורך האומדן נלקח בניין של ק. קרקע + 15 קומות מגורים =</t>
    </r>
    <r>
      <rPr>
        <b/>
        <sz val="11"/>
        <color theme="1"/>
        <rFont val="Arial"/>
        <family val="2"/>
        <scheme val="minor"/>
      </rPr>
      <t xml:space="preserve"> 16 קומות/90 דירות</t>
    </r>
    <r>
      <rPr>
        <sz val="11"/>
        <color theme="1"/>
        <rFont val="Arial"/>
        <family val="2"/>
        <scheme val="minor"/>
      </rPr>
      <t xml:space="preserve">. ושטח מגרש של </t>
    </r>
    <r>
      <rPr>
        <b/>
        <sz val="11"/>
        <color theme="1"/>
        <rFont val="Arial"/>
        <family val="2"/>
        <scheme val="minor"/>
      </rPr>
      <t>1.5 דונם</t>
    </r>
    <r>
      <rPr>
        <sz val="11"/>
        <color theme="1"/>
        <rFont val="Arial"/>
        <family val="2"/>
        <scheme val="minor"/>
      </rPr>
      <t xml:space="preserve"> לפי צפיפות של 60 דירות/דונם</t>
    </r>
  </si>
  <si>
    <r>
      <t>לצורך האומדן נלקח בניין של ק. קרקע + 15 קומות מגורים =</t>
    </r>
    <r>
      <rPr>
        <b/>
        <sz val="11"/>
        <color theme="1"/>
        <rFont val="Arial"/>
        <family val="2"/>
        <scheme val="minor"/>
      </rPr>
      <t xml:space="preserve"> 16 קומות/60 דירות</t>
    </r>
    <r>
      <rPr>
        <sz val="11"/>
        <color theme="1"/>
        <rFont val="Arial"/>
        <family val="2"/>
        <scheme val="minor"/>
      </rPr>
      <t xml:space="preserve">. ושטח מגרש של </t>
    </r>
    <r>
      <rPr>
        <b/>
        <sz val="11"/>
        <color theme="1"/>
        <rFont val="Arial"/>
        <family val="2"/>
        <scheme val="minor"/>
      </rPr>
      <t>1 דונם</t>
    </r>
    <r>
      <rPr>
        <sz val="11"/>
        <color theme="1"/>
        <rFont val="Arial"/>
        <family val="2"/>
        <scheme val="minor"/>
      </rPr>
      <t xml:space="preserve"> לפי צפיפות של 60 דירות/דונם</t>
    </r>
  </si>
  <si>
    <r>
      <t xml:space="preserve">לצורך האומדן נלקח בניין של ק. קרקע + 8 קומות מגורים = </t>
    </r>
    <r>
      <rPr>
        <b/>
        <sz val="11"/>
        <color theme="1"/>
        <rFont val="Arial"/>
        <family val="2"/>
        <scheme val="minor"/>
      </rPr>
      <t>9 קומות/48 דירות</t>
    </r>
    <r>
      <rPr>
        <sz val="11"/>
        <color theme="1"/>
        <rFont val="Arial"/>
        <family val="2"/>
        <scheme val="minor"/>
      </rPr>
      <t>. ושטח מגרש של</t>
    </r>
    <r>
      <rPr>
        <b/>
        <sz val="11"/>
        <color theme="1"/>
        <rFont val="Arial"/>
        <family val="2"/>
        <scheme val="minor"/>
      </rPr>
      <t xml:space="preserve"> 1.2 דונם</t>
    </r>
    <r>
      <rPr>
        <sz val="11"/>
        <color theme="1"/>
        <rFont val="Arial"/>
        <family val="2"/>
        <scheme val="minor"/>
      </rPr>
      <t xml:space="preserve"> לפי צפיפות של 40 דירות/דונם</t>
    </r>
  </si>
  <si>
    <r>
      <t xml:space="preserve">לצורך האומדן נלקח בניין של ק. קרקע + 8 קומות מגורים = </t>
    </r>
    <r>
      <rPr>
        <b/>
        <sz val="11"/>
        <color theme="1"/>
        <rFont val="Arial"/>
        <family val="2"/>
        <scheme val="minor"/>
      </rPr>
      <t>9 קומות/32 דירות</t>
    </r>
    <r>
      <rPr>
        <sz val="11"/>
        <color theme="1"/>
        <rFont val="Arial"/>
        <family val="2"/>
        <scheme val="minor"/>
      </rPr>
      <t>. ושטח מגרש של</t>
    </r>
    <r>
      <rPr>
        <b/>
        <sz val="11"/>
        <color theme="1"/>
        <rFont val="Arial"/>
        <family val="2"/>
        <scheme val="minor"/>
      </rPr>
      <t xml:space="preserve"> 1 דונם</t>
    </r>
    <r>
      <rPr>
        <sz val="11"/>
        <color theme="1"/>
        <rFont val="Arial"/>
        <family val="2"/>
        <scheme val="minor"/>
      </rPr>
      <t xml:space="preserve"> לפי צפיפות של 40 דירות/דונם</t>
    </r>
  </si>
  <si>
    <t>נפחי חפירה</t>
  </si>
  <si>
    <t>בשיפוע קרקע של 15% - נפח חפירה : 6,700 מ"ק</t>
  </si>
  <si>
    <t>בשיפוע קרקע של 25% - נפח חפירה : 9,600 מ"ק</t>
  </si>
  <si>
    <t>בשיפוע קרקע של 15% - נפח חפירה : 3,790 מ"ק</t>
  </si>
  <si>
    <t>בשיפוע קרקע של 25% - נפח חפירה : 5,650 מ"ק</t>
  </si>
  <si>
    <t>בשיפוע קרקע של 15% - נפח חפירה : 3,770 מ"ק</t>
  </si>
  <si>
    <t>בשיפוע קרקע של 25% - נפח חפירה : 6,340 מ"ק</t>
  </si>
  <si>
    <t>בשיפוע קרקע של 15% - נפח חפירה : 2,680 מ"ק</t>
  </si>
  <si>
    <t>בשיפוע קרקע של 25% - נפח חפירה : 4,485 מ"ק</t>
  </si>
  <si>
    <t xml:space="preserve">1. האומדן הינו עבור נפחי חפירה הדרושים לשיטוח מגרש עולה - לעומת מגרש שטוח. נפחי החפירה עבור קומות תחתיות  יש לקחת בנוסף ע"פ מספר הקומות התחתיות הדרוש. </t>
  </si>
  <si>
    <t>ריצוף, גינון גידור</t>
  </si>
  <si>
    <t>לפי שטח מגרש פחות שטח ק. הקרקע</t>
  </si>
  <si>
    <t xml:space="preserve">לתשומת לב - אין להשתמש במונח של "שטח עיקרי" ו"שטח שירות" בהקשר של תחשיב זה. מדובר בשטחים משותפים עיליים שמועמסים על השטחים הסחירים (פלדלת) . </t>
  </si>
  <si>
    <t>בשיפוע קרקע של 25% - שטח קירות תמך במ"ק : 672 מ"ק</t>
  </si>
  <si>
    <t>בשיפוע קרקע של 15% - שטח קירות תמך במ"ק : 444 מ"ק</t>
  </si>
  <si>
    <t>בשיפוע קרקע של 15% - שטח קירות תמך במ"ק : 305 מ"ק</t>
  </si>
  <si>
    <t>בשיפוע קרקע של 25% - שטח קירות תמך במ"ק : 467 מ"ק</t>
  </si>
  <si>
    <t>בשיפוע קרקע של 15% - שטח קירות תמך במ"ק : 378 מ"ק</t>
  </si>
  <si>
    <t>בשיפוע קרקע של 25% - שטח קירות תמך במ"ק : 553 מ"ק</t>
  </si>
  <si>
    <t>בשיפוע קרקע של 15% - שטח קירות תמך במ"ק : 300 מ"ק</t>
  </si>
  <si>
    <t>בשיפוע קרקע של 25% - שטח קירות תמך במ"ק : 462 מ"ק</t>
  </si>
  <si>
    <t xml:space="preserve">כלי לאומדן של שטחי בניה שאינם שטחי פלדלת </t>
  </si>
  <si>
    <t>1א רב קומות 6 דירות בקומה</t>
  </si>
  <si>
    <t>מספר דירות כולל</t>
  </si>
  <si>
    <t>מספר קומות</t>
  </si>
  <si>
    <t xml:space="preserve">דירות בקומה </t>
  </si>
  <si>
    <t xml:space="preserve">מספר מחסנים </t>
  </si>
  <si>
    <t>גודל מחסן ממוצע לדירה נטו (מ"ר)</t>
  </si>
  <si>
    <t>גודל המגרש בדונם</t>
  </si>
  <si>
    <t>חניה סביב גרעין חלק יחסי</t>
  </si>
  <si>
    <t>חישוב תמהיל דירות וחניות</t>
  </si>
  <si>
    <t>טיפוס דירה</t>
  </si>
  <si>
    <t>תקן חניה לפי מדיניות העירה</t>
  </si>
  <si>
    <t xml:space="preserve">סה"כ מ"ר פלדלת לפי תוכנית </t>
  </si>
  <si>
    <t>כמות דירות בקומה +1</t>
  </si>
  <si>
    <t>אין</t>
  </si>
  <si>
    <t>לפי תוכנית</t>
  </si>
  <si>
    <t>קומת כניסה חישוב</t>
  </si>
  <si>
    <t>שטח בקומת כניסה שאינו סחיר</t>
  </si>
  <si>
    <t xml:space="preserve">סה"כ לובים קומתיים </t>
  </si>
  <si>
    <t>קומה טכנית חלקית על הגג</t>
  </si>
  <si>
    <t>סה"כ שטחים עיליים שאינם שטחי פלדלת (מ"ר)</t>
  </si>
  <si>
    <t>סה"כ לדירה (מ"ר)</t>
  </si>
  <si>
    <t xml:space="preserve">לפי תוכנית </t>
  </si>
  <si>
    <t xml:space="preserve">שטח חניות סביב גרעין </t>
  </si>
  <si>
    <t xml:space="preserve">שטח חניות רגילות </t>
  </si>
  <si>
    <t xml:space="preserve">סה"כ (מ"ר) </t>
  </si>
  <si>
    <t>העמסה לדירה (מ"ר)</t>
  </si>
  <si>
    <t xml:space="preserve">העמסה למ"ר פלדלת </t>
  </si>
  <si>
    <t xml:space="preserve">שטחים עיליים </t>
  </si>
  <si>
    <t>שטחים תת קרקעיים</t>
  </si>
  <si>
    <t>טרה מחסנים (מעברים וקירות)</t>
  </si>
  <si>
    <t xml:space="preserve">מיקרו ודיוריות  עד 30 מ"ר </t>
  </si>
  <si>
    <t xml:space="preserve">יח"ד קטנה מאוד עד 55 מ"ר </t>
  </si>
  <si>
    <t>יח"ד קטנה מאוד עד 80 מ"ר</t>
  </si>
  <si>
    <t>יח"ד בינונית  עד 105 מ"ר</t>
  </si>
  <si>
    <t>יח"ד גדולה עד 140 מ"ר</t>
  </si>
  <si>
    <t>תאים הצבועים בורוד - נתונים תכנוניים להזנה</t>
  </si>
  <si>
    <t>תמהיל (מספר) דירות לפי תוכנית מוצעת</t>
  </si>
  <si>
    <t>חניות (מספר) מוצעות לפי תוכנית</t>
  </si>
  <si>
    <t xml:space="preserve">חניות (מספר)  נדרשות לפי תקן מדיניות העיריה </t>
  </si>
  <si>
    <t>סה"כ</t>
  </si>
  <si>
    <t>תחשיבי העמסת שטחים עיליים שאינם שטחי פלדלת</t>
  </si>
  <si>
    <t xml:space="preserve">לפי  תקן חניה של העיריה </t>
  </si>
  <si>
    <t xml:space="preserve">שטח טרה מחסנים </t>
  </si>
  <si>
    <t xml:space="preserve">שטח פלדלת לדירה לפי סוגי דירות (מ"ר) לפי תוכנית </t>
  </si>
  <si>
    <t xml:space="preserve">בסיס כמותי </t>
  </si>
  <si>
    <t>סה"כ העמסה למ"ר פלדלת (מ"ר)</t>
  </si>
  <si>
    <t xml:space="preserve">שטחים תת קרקעיים (מרתפים) </t>
  </si>
  <si>
    <t xml:space="preserve">כמות הדירות בקומה +1 מכתיבה את שטח קומת הקרקע </t>
  </si>
  <si>
    <t xml:space="preserve">שטחים אלה נגזרים מהניתוח האדריכלי. יש להזין בהתאם לדגם הבניין אותו בוחנים, מהטבלה בגיליון 1 או מקור אחר. </t>
  </si>
  <si>
    <t>חניה תת קרקעית תחת מבנה</t>
  </si>
  <si>
    <t xml:space="preserve">חניה תת קרקעית שלא תחת מבנה </t>
  </si>
  <si>
    <r>
      <t xml:space="preserve">חניה - בחניון תת קרקעי </t>
    </r>
    <r>
      <rPr>
        <b/>
        <u/>
        <sz val="12"/>
        <color theme="1"/>
        <rFont val="Arial"/>
        <family val="2"/>
        <scheme val="minor"/>
      </rPr>
      <t xml:space="preserve">תחת מבנה </t>
    </r>
  </si>
  <si>
    <r>
      <t xml:space="preserve">חניה - בחניון תת קרקעי </t>
    </r>
    <r>
      <rPr>
        <b/>
        <u/>
        <sz val="12"/>
        <color theme="1"/>
        <rFont val="Arial"/>
        <family val="2"/>
        <scheme val="minor"/>
      </rPr>
      <t>שאינו תחת מבנה</t>
    </r>
  </si>
  <si>
    <t>קומה טכנית על הגג</t>
  </si>
  <si>
    <t>שטחי חניות תת קרקעיות שאינן תחת המבנה</t>
  </si>
  <si>
    <t>שטחי החניות התת קרקעיות תחת מבנה שיש בו רגליים של ממדים, עמודים ושטחי תשתיות שונות</t>
  </si>
  <si>
    <t xml:space="preserve">זהו מדד של העמסה למ"ר פלדלת (במקביל למדד של מ"ר לדירה), שהוא יותר שיוויוני ומשקף את התמחור למ"ר. </t>
  </si>
  <si>
    <t>שטח סחיר בקומת הקרקע- החלק  מתוך קונטור קומת הקרקע (במ"ר)</t>
  </si>
  <si>
    <t>שטח סחיר בקומת הקרקע - שטחים שאינם משותפים כגון הקצאה לשטחי ציבור, מסחר או תעסוקה</t>
  </si>
  <si>
    <t xml:space="preserve">ראו הסבר לעיל לאבחנה בין סוגי החניות </t>
  </si>
  <si>
    <t xml:space="preserve">ראו בגיליון 2 בטבלה זו, כלי לביצוע תחשיב אומדן שטחים משותפים עיליים ואומדן שטחים ת"ק להעמסה על שטחי הבניה פלדלת </t>
  </si>
  <si>
    <t xml:space="preserve">תאריך עדכון </t>
  </si>
  <si>
    <t xml:space="preserve">יח"ד גדולה מאוד מעל 140 מ"ר </t>
  </si>
  <si>
    <t xml:space="preserve">טבלה מרכזת - שטחים שאינם שטחי פלדלת </t>
  </si>
  <si>
    <t>לצרכי שמאות והערכת עלויות של הקמת בניינים בתכניות התחדשות עירונית</t>
  </si>
  <si>
    <r>
      <t xml:space="preserve">1. המספר מגלם את השטחים ברוטו הדרושים לכל מקום חניה בקומה תת קרקעית. כולל: רמפות בין הקומות, גרעין הבניין, מעברים, רגלי ממ"דים, עמודים קונסטרוקטיביים, קיר דיפון הקפי בעובי 50 ס"מ, מסעות תיקניות, תאי חניה תקניים, יתרות שטח הקטנות מתא חניה שיכולות לשמש לחנית אופנועים/חדרים טכניים/מחסנים.                                                                                                                                                                                      </t>
    </r>
    <r>
      <rPr>
        <b/>
        <sz val="12"/>
        <color theme="4" tint="-0.249977111117893"/>
        <rFont val="Arial"/>
        <family val="2"/>
        <scheme val="minor"/>
      </rPr>
      <t>2</t>
    </r>
    <r>
      <rPr>
        <b/>
        <sz val="12"/>
        <color theme="1"/>
        <rFont val="Arial"/>
        <family val="2"/>
        <scheme val="minor"/>
      </rPr>
      <t xml:space="preserve">. </t>
    </r>
    <r>
      <rPr>
        <b/>
        <sz val="12"/>
        <color theme="4" tint="-0.249977111117893"/>
        <rFont val="Arial"/>
        <family val="2"/>
        <scheme val="minor"/>
      </rPr>
      <t xml:space="preserve">במגרש בעל צורה טרפזית או אורכנית במיוחד, הניצולת צפויה להיות נמוכה יותר. קרי - מטראז' ממוצע למקום חניה יהיה גדול יותר </t>
    </r>
    <r>
      <rPr>
        <b/>
        <sz val="12"/>
        <color theme="1"/>
        <rFont val="Arial"/>
        <family val="2"/>
        <scheme val="minor"/>
      </rPr>
      <t xml:space="preserve">.                          3. מספר הקומות התחתיות הדרוש יהיה נגזרת של תקן החניה והמטראז' האומדני שכאן עבור מקום חניה. </t>
    </r>
  </si>
  <si>
    <t xml:space="preserve">שטח טרה הוא השטח של מעברים וקירות בחלק המרתף המיועד למחסנים, שטחים משותפים. מחושב לפי 30% משטח המחסנים עצמם. </t>
  </si>
  <si>
    <t>23.12.24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</si>
</sst>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8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b/>
      <sz val="12"/>
      <color theme="4" tint="-0.249977111117893"/>
      <name val="Arial"/>
      <family val="2"/>
      <scheme val="minor"/>
    </font>
    <font>
      <i/>
      <sz val="14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i/>
      <sz val="12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5" fillId="0" borderId="0" xfId="0" applyFont="1"/>
    <xf numFmtId="0" fontId="4" fillId="0" borderId="6" xfId="0" applyFont="1" applyBorder="1"/>
    <xf numFmtId="0" fontId="7" fillId="0" borderId="0" xfId="0" applyFont="1"/>
    <xf numFmtId="0" fontId="4" fillId="0" borderId="8" xfId="0" applyFont="1" applyBorder="1"/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12" fillId="0" borderId="0" xfId="0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vertical="center" readingOrder="2"/>
    </xf>
    <xf numFmtId="0" fontId="8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4" fillId="0" borderId="11" xfId="0" applyFont="1" applyBorder="1"/>
    <xf numFmtId="0" fontId="4" fillId="0" borderId="12" xfId="0" applyFont="1" applyBorder="1"/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readingOrder="2"/>
    </xf>
    <xf numFmtId="0" fontId="4" fillId="0" borderId="0" xfId="0" applyFont="1" applyAlignment="1">
      <alignment readingOrder="2"/>
    </xf>
    <xf numFmtId="0" fontId="13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4" fillId="0" borderId="9" xfId="0" applyFont="1" applyBorder="1"/>
    <xf numFmtId="0" fontId="4" fillId="0" borderId="13" xfId="0" applyFont="1" applyBorder="1"/>
    <xf numFmtId="0" fontId="4" fillId="0" borderId="14" xfId="0" applyFont="1" applyBorder="1"/>
    <xf numFmtId="0" fontId="3" fillId="0" borderId="10" xfId="0" applyFont="1" applyBorder="1" applyAlignment="1">
      <alignment vertical="center" readingOrder="2"/>
    </xf>
    <xf numFmtId="0" fontId="16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readingOrder="2"/>
    </xf>
    <xf numFmtId="0" fontId="4" fillId="2" borderId="1" xfId="0" applyFont="1" applyFill="1" applyBorder="1" applyAlignment="1">
      <alignment horizontal="right" vertical="center" readingOrder="2"/>
    </xf>
    <xf numFmtId="0" fontId="4" fillId="2" borderId="1" xfId="0" applyFont="1" applyFill="1" applyBorder="1" applyAlignment="1">
      <alignment horizontal="right" vertical="center" wrapText="1" readingOrder="2"/>
    </xf>
    <xf numFmtId="0" fontId="4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readingOrder="2"/>
    </xf>
    <xf numFmtId="0" fontId="4" fillId="3" borderId="1" xfId="0" applyFont="1" applyFill="1" applyBorder="1" applyAlignment="1">
      <alignment horizontal="right" vertical="center" readingOrder="2"/>
    </xf>
    <xf numFmtId="0" fontId="4" fillId="3" borderId="1" xfId="0" applyFont="1" applyFill="1" applyBorder="1" applyAlignment="1">
      <alignment horizontal="right" vertical="center" wrapText="1" readingOrder="2"/>
    </xf>
    <xf numFmtId="0" fontId="4" fillId="3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readingOrder="2"/>
    </xf>
    <xf numFmtId="0" fontId="4" fillId="4" borderId="1" xfId="0" applyFont="1" applyFill="1" applyBorder="1" applyAlignment="1">
      <alignment horizontal="right" vertical="center" readingOrder="2"/>
    </xf>
    <xf numFmtId="0" fontId="4" fillId="4" borderId="1" xfId="0" applyFont="1" applyFill="1" applyBorder="1" applyAlignment="1">
      <alignment horizontal="right" vertical="center" wrapText="1" readingOrder="2"/>
    </xf>
    <xf numFmtId="0" fontId="4" fillId="4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readingOrder="2"/>
    </xf>
    <xf numFmtId="0" fontId="4" fillId="5" borderId="1" xfId="0" applyFont="1" applyFill="1" applyBorder="1" applyAlignment="1">
      <alignment horizontal="right" vertical="center" readingOrder="2"/>
    </xf>
    <xf numFmtId="0" fontId="4" fillId="5" borderId="1" xfId="0" applyFont="1" applyFill="1" applyBorder="1" applyAlignment="1">
      <alignment horizontal="right" vertical="center" wrapText="1" readingOrder="2"/>
    </xf>
    <xf numFmtId="0" fontId="4" fillId="5" borderId="1" xfId="0" applyFont="1" applyFill="1" applyBorder="1" applyAlignment="1">
      <alignment vertical="center" wrapText="1"/>
    </xf>
    <xf numFmtId="0" fontId="17" fillId="0" borderId="0" xfId="0" applyFont="1"/>
    <xf numFmtId="0" fontId="18" fillId="0" borderId="0" xfId="0" applyFont="1"/>
    <xf numFmtId="0" fontId="0" fillId="0" borderId="0" xfId="0" applyAlignment="1">
      <alignment wrapText="1"/>
    </xf>
    <xf numFmtId="0" fontId="8" fillId="0" borderId="1" xfId="0" applyFont="1" applyBorder="1" applyAlignment="1">
      <alignment horizontal="right" wrapText="1"/>
    </xf>
    <xf numFmtId="0" fontId="8" fillId="0" borderId="0" xfId="0" applyFont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vertical="top" wrapText="1"/>
    </xf>
    <xf numFmtId="1" fontId="0" fillId="0" borderId="1" xfId="0" applyNumberFormat="1" applyBorder="1" applyAlignment="1">
      <alignment vertical="top"/>
    </xf>
    <xf numFmtId="0" fontId="8" fillId="0" borderId="1" xfId="0" applyFont="1" applyBorder="1" applyAlignment="1">
      <alignment vertical="top" wrapText="1"/>
    </xf>
    <xf numFmtId="9" fontId="0" fillId="0" borderId="1" xfId="0" applyNumberFormat="1" applyBorder="1"/>
    <xf numFmtId="0" fontId="0" fillId="0" borderId="1" xfId="0" applyBorder="1" applyAlignment="1">
      <alignment horizontal="center" wrapText="1" readingOrder="2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4" fillId="0" borderId="1" xfId="0" applyFont="1" applyBorder="1"/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1" fontId="0" fillId="0" borderId="1" xfId="0" applyNumberFormat="1" applyBorder="1"/>
    <xf numFmtId="0" fontId="0" fillId="7" borderId="1" xfId="0" applyFill="1" applyBorder="1" applyAlignment="1">
      <alignment horizontal="right" wrapText="1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1" fontId="0" fillId="6" borderId="1" xfId="0" applyNumberFormat="1" applyFill="1" applyBorder="1" applyAlignment="1">
      <alignment vertical="top"/>
    </xf>
    <xf numFmtId="9" fontId="0" fillId="6" borderId="1" xfId="0" applyNumberFormat="1" applyFill="1" applyBorder="1"/>
    <xf numFmtId="0" fontId="1" fillId="0" borderId="1" xfId="0" applyFont="1" applyBorder="1"/>
    <xf numFmtId="0" fontId="0" fillId="0" borderId="16" xfId="0" applyBorder="1" applyAlignment="1">
      <alignment horizontal="right" wrapText="1"/>
    </xf>
    <xf numFmtId="0" fontId="0" fillId="0" borderId="17" xfId="0" applyBorder="1"/>
    <xf numFmtId="0" fontId="0" fillId="0" borderId="16" xfId="0" applyBorder="1"/>
    <xf numFmtId="0" fontId="0" fillId="0" borderId="0" xfId="0" applyAlignment="1">
      <alignment horizontal="right" wrapText="1"/>
    </xf>
    <xf numFmtId="0" fontId="0" fillId="0" borderId="15" xfId="0" applyBorder="1"/>
    <xf numFmtId="0" fontId="0" fillId="0" borderId="16" xfId="0" applyBorder="1" applyAlignment="1">
      <alignment wrapText="1"/>
    </xf>
    <xf numFmtId="0" fontId="8" fillId="0" borderId="0" xfId="0" applyFont="1"/>
    <xf numFmtId="0" fontId="0" fillId="0" borderId="15" xfId="0" applyBorder="1"/>
    <xf numFmtId="0" fontId="0" fillId="0" borderId="0" xfId="0"/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wrapText="1"/>
    </xf>
    <xf numFmtId="0" fontId="0" fillId="0" borderId="15" xfId="0" applyBorder="1" applyAlignment="1">
      <alignment wrapText="1"/>
    </xf>
    <xf numFmtId="0" fontId="0" fillId="0" borderId="0" xfId="0" applyAlignment="1">
      <alignment wrapText="1"/>
    </xf>
    <xf numFmtId="0" fontId="0" fillId="0" borderId="15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9" fontId="1" fillId="0" borderId="15" xfId="0" applyNumberFormat="1" applyFont="1" applyBorder="1" applyAlignment="1">
      <alignment horizontal="right" wrapText="1"/>
    </xf>
    <xf numFmtId="9" fontId="1" fillId="0" borderId="0" xfId="0" applyNumberFormat="1" applyFont="1" applyAlignment="1">
      <alignment horizontal="right" wrapText="1"/>
    </xf>
    <xf numFmtId="0" fontId="3" fillId="0" borderId="2" xfId="0" applyFont="1" applyBorder="1" applyAlignment="1">
      <alignment horizontal="right" vertical="center" wrapText="1" readingOrder="2"/>
    </xf>
    <xf numFmtId="0" fontId="3" fillId="0" borderId="3" xfId="0" applyFont="1" applyBorder="1" applyAlignment="1">
      <alignment horizontal="right" vertical="center" wrapText="1" readingOrder="2"/>
    </xf>
    <xf numFmtId="0" fontId="3" fillId="0" borderId="4" xfId="0" applyFont="1" applyBorder="1" applyAlignment="1">
      <alignment horizontal="right" vertical="center" wrapText="1" readingOrder="2"/>
    </xf>
    <xf numFmtId="0" fontId="3" fillId="0" borderId="7" xfId="0" applyFont="1" applyBorder="1" applyAlignment="1">
      <alignment horizontal="right" vertical="center" wrapText="1" readingOrder="2"/>
    </xf>
    <xf numFmtId="0" fontId="3" fillId="0" borderId="8" xfId="0" applyFont="1" applyBorder="1" applyAlignment="1">
      <alignment horizontal="right" vertical="center" wrapText="1" readingOrder="2"/>
    </xf>
    <xf numFmtId="0" fontId="3" fillId="0" borderId="9" xfId="0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right" vertical="center" wrapText="1" readingOrder="2"/>
    </xf>
    <xf numFmtId="0" fontId="3" fillId="0" borderId="6" xfId="0" applyFont="1" applyBorder="1" applyAlignment="1">
      <alignment horizontal="right" vertical="center" wrapText="1" readingOrder="2"/>
    </xf>
    <xf numFmtId="0" fontId="3" fillId="0" borderId="10" xfId="0" applyFont="1" applyBorder="1" applyAlignment="1">
      <alignment horizontal="right" vertical="center" wrapText="1" readingOrder="2"/>
    </xf>
    <xf numFmtId="0" fontId="3" fillId="0" borderId="13" xfId="0" applyFont="1" applyBorder="1" applyAlignment="1">
      <alignment horizontal="right" vertical="center" wrapText="1" readingOrder="2"/>
    </xf>
    <xf numFmtId="0" fontId="3" fillId="0" borderId="14" xfId="0" applyFont="1" applyBorder="1" applyAlignment="1">
      <alignment horizontal="right" vertical="center" wrapText="1" readingOrder="2"/>
    </xf>
    <xf numFmtId="0" fontId="4" fillId="5" borderId="1" xfId="0" applyFont="1" applyFill="1" applyBorder="1" applyAlignment="1">
      <alignment horizontal="center" vertical="center" wrapText="1" readingOrder="2"/>
    </xf>
    <xf numFmtId="0" fontId="4" fillId="4" borderId="1" xfId="0" applyFont="1" applyFill="1" applyBorder="1" applyAlignment="1">
      <alignment horizontal="center" vertical="center" wrapText="1" readingOrder="2"/>
    </xf>
    <xf numFmtId="0" fontId="4" fillId="3" borderId="1" xfId="0" applyFont="1" applyFill="1" applyBorder="1" applyAlignment="1">
      <alignment horizontal="center" vertical="center" wrapText="1" readingOrder="2"/>
    </xf>
    <xf numFmtId="0" fontId="4" fillId="2" borderId="1" xfId="0" applyFont="1" applyFill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4" fillId="2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418584</xdr:colOff>
      <xdr:row>1</xdr:row>
      <xdr:rowOff>57151</xdr:rowOff>
    </xdr:from>
    <xdr:to>
      <xdr:col>19</xdr:col>
      <xdr:colOff>1131183</xdr:colOff>
      <xdr:row>4</xdr:row>
      <xdr:rowOff>80963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F9C537-E3E8-9D4C-AE13-E7DD7C111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31449" y="228601"/>
          <a:ext cx="3643917" cy="80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41"/>
  <sheetViews>
    <sheetView rightToLeft="1" tabSelected="1" topLeftCell="E12" zoomScale="70" zoomScaleNormal="70" workbookViewId="0">
      <selection activeCell="J31" sqref="J31:T31"/>
    </sheetView>
  </sheetViews>
  <sheetFormatPr defaultColWidth="9.125" defaultRowHeight="14.25" x14ac:dyDescent="0.2"/>
  <cols>
    <col min="1" max="1" width="3.375" style="1" customWidth="1"/>
    <col min="2" max="2" width="3.875" style="1" customWidth="1"/>
    <col min="3" max="3" width="17.25" style="1" customWidth="1"/>
    <col min="4" max="4" width="22.75" style="1" customWidth="1"/>
    <col min="5" max="5" width="23" style="1" customWidth="1"/>
    <col min="6" max="6" width="1.25" style="1" customWidth="1"/>
    <col min="7" max="7" width="21.875" style="1" customWidth="1"/>
    <col min="8" max="8" width="22.375" style="1" customWidth="1"/>
    <col min="9" max="9" width="3.875" style="1" customWidth="1"/>
    <col min="10" max="10" width="12.625" style="1" customWidth="1"/>
    <col min="11" max="11" width="8.625" style="1" customWidth="1"/>
    <col min="12" max="18" width="9.125" style="1"/>
    <col min="19" max="19" width="9.125" style="1" customWidth="1"/>
    <col min="20" max="20" width="19.75" style="1" customWidth="1"/>
    <col min="21" max="21" width="3.125" style="1" customWidth="1"/>
    <col min="22" max="16384" width="9.125" style="1"/>
  </cols>
  <sheetData>
    <row r="2" spans="1:10" ht="20.25" x14ac:dyDescent="0.3">
      <c r="C2" s="11" t="s">
        <v>0</v>
      </c>
      <c r="D2" s="68"/>
      <c r="E2" s="68"/>
      <c r="F2" s="68"/>
      <c r="G2" s="68"/>
      <c r="H2" s="68"/>
    </row>
    <row r="3" spans="1:10" ht="20.25" x14ac:dyDescent="0.3">
      <c r="C3" s="6" t="s">
        <v>136</v>
      </c>
      <c r="D3" s="68"/>
      <c r="E3" s="68"/>
      <c r="F3" s="68"/>
      <c r="G3" s="68"/>
      <c r="H3" s="68"/>
    </row>
    <row r="4" spans="1:10" ht="23.25" x14ac:dyDescent="0.35">
      <c r="C4" s="6" t="s">
        <v>137</v>
      </c>
      <c r="D4" s="68"/>
      <c r="E4" s="68"/>
      <c r="F4" s="68"/>
      <c r="G4" s="68"/>
      <c r="H4" s="6"/>
      <c r="I4" s="4"/>
    </row>
    <row r="5" spans="1:10" ht="9" customHeight="1" x14ac:dyDescent="0.35">
      <c r="C5" s="4"/>
      <c r="H5" s="4"/>
      <c r="I5" s="4"/>
    </row>
    <row r="6" spans="1:10" ht="24" customHeight="1" x14ac:dyDescent="0.35">
      <c r="C6" s="69" t="s">
        <v>2</v>
      </c>
      <c r="D6" s="43"/>
      <c r="E6" s="43"/>
      <c r="F6" s="15"/>
      <c r="G6" s="15"/>
      <c r="H6" s="4"/>
      <c r="I6" s="4"/>
    </row>
    <row r="7" spans="1:10" ht="18.75" customHeight="1" x14ac:dyDescent="0.35">
      <c r="C7" s="69" t="s">
        <v>23</v>
      </c>
      <c r="D7" s="43"/>
      <c r="E7" s="43"/>
      <c r="F7" s="15"/>
      <c r="G7" s="15"/>
      <c r="H7" s="4"/>
      <c r="I7" s="4"/>
    </row>
    <row r="8" spans="1:10" ht="18.75" customHeight="1" x14ac:dyDescent="0.35">
      <c r="C8" s="69" t="s">
        <v>63</v>
      </c>
      <c r="D8" s="43"/>
      <c r="E8" s="43"/>
      <c r="F8" s="15"/>
      <c r="G8" s="15"/>
      <c r="H8" s="4"/>
      <c r="I8" s="4"/>
    </row>
    <row r="9" spans="1:10" ht="18.75" customHeight="1" x14ac:dyDescent="0.35">
      <c r="C9" s="141" t="s">
        <v>133</v>
      </c>
      <c r="D9" s="141"/>
      <c r="E9" s="141"/>
      <c r="F9" s="141"/>
      <c r="G9" s="141"/>
      <c r="H9" s="141"/>
      <c r="I9" s="4"/>
    </row>
    <row r="10" spans="1:10" ht="11.25" customHeight="1" x14ac:dyDescent="0.35">
      <c r="C10" s="4"/>
      <c r="H10" s="4"/>
      <c r="I10" s="4"/>
    </row>
    <row r="11" spans="1:10" ht="20.25" x14ac:dyDescent="0.2">
      <c r="C11" s="129" t="s">
        <v>1</v>
      </c>
      <c r="D11" s="129" t="s">
        <v>6</v>
      </c>
      <c r="E11" s="129"/>
      <c r="F11" s="9"/>
      <c r="G11" s="129" t="s">
        <v>7</v>
      </c>
      <c r="H11" s="129"/>
      <c r="I11" s="16"/>
    </row>
    <row r="12" spans="1:10" ht="18" x14ac:dyDescent="0.2">
      <c r="A12" s="32"/>
      <c r="C12" s="129"/>
      <c r="D12" s="44" t="s">
        <v>3</v>
      </c>
      <c r="E12" s="50" t="s">
        <v>5</v>
      </c>
      <c r="F12" s="10"/>
      <c r="G12" s="56" t="s">
        <v>8</v>
      </c>
      <c r="H12" s="62" t="s">
        <v>5</v>
      </c>
      <c r="I12" s="8"/>
      <c r="J12" s="8"/>
    </row>
    <row r="13" spans="1:10" ht="41.45" customHeight="1" x14ac:dyDescent="0.2">
      <c r="A13" s="32"/>
      <c r="C13" s="129"/>
      <c r="D13" s="44" t="s">
        <v>4</v>
      </c>
      <c r="E13" s="50" t="s">
        <v>11</v>
      </c>
      <c r="F13" s="10"/>
      <c r="G13" s="56" t="s">
        <v>9</v>
      </c>
      <c r="H13" s="62" t="s">
        <v>10</v>
      </c>
      <c r="I13" s="8"/>
    </row>
    <row r="14" spans="1:10" ht="95.45" customHeight="1" x14ac:dyDescent="0.2">
      <c r="A14" s="32"/>
      <c r="C14" s="9" t="s">
        <v>45</v>
      </c>
      <c r="D14" s="45" t="s">
        <v>47</v>
      </c>
      <c r="E14" s="51" t="s">
        <v>48</v>
      </c>
      <c r="F14" s="8"/>
      <c r="G14" s="57" t="s">
        <v>49</v>
      </c>
      <c r="H14" s="63" t="s">
        <v>50</v>
      </c>
    </row>
    <row r="15" spans="1:10" ht="9" customHeight="1" x14ac:dyDescent="0.3">
      <c r="A15" s="32"/>
      <c r="C15" s="6"/>
      <c r="D15" s="8"/>
      <c r="E15" s="8"/>
      <c r="F15" s="8"/>
    </row>
    <row r="16" spans="1:10" ht="17.45" customHeight="1" thickBot="1" x14ac:dyDescent="0.35">
      <c r="A16" s="32"/>
      <c r="C16" s="11" t="s">
        <v>12</v>
      </c>
      <c r="D16" s="12"/>
      <c r="E16" s="8"/>
      <c r="F16" s="8"/>
      <c r="J16" s="11" t="s">
        <v>13</v>
      </c>
    </row>
    <row r="17" spans="3:20" ht="24" customHeight="1" x14ac:dyDescent="0.2">
      <c r="C17" s="140" t="s">
        <v>16</v>
      </c>
      <c r="D17" s="139" t="s">
        <v>19</v>
      </c>
      <c r="E17" s="138" t="s">
        <v>19</v>
      </c>
      <c r="F17" s="13"/>
      <c r="G17" s="137" t="s">
        <v>19</v>
      </c>
      <c r="H17" s="136" t="s">
        <v>19</v>
      </c>
      <c r="I17" s="17"/>
      <c r="J17" s="20" t="s">
        <v>18</v>
      </c>
      <c r="K17" s="21"/>
      <c r="L17" s="22"/>
      <c r="M17" s="22"/>
      <c r="N17" s="22"/>
      <c r="O17" s="23"/>
      <c r="P17" s="23"/>
      <c r="Q17" s="23"/>
      <c r="R17" s="23"/>
      <c r="S17" s="2"/>
      <c r="T17" s="3"/>
    </row>
    <row r="18" spans="3:20" ht="15" x14ac:dyDescent="0.2">
      <c r="C18" s="140"/>
      <c r="D18" s="139"/>
      <c r="E18" s="138"/>
      <c r="G18" s="137"/>
      <c r="H18" s="136"/>
      <c r="I18" s="17"/>
      <c r="J18" s="24" t="s">
        <v>17</v>
      </c>
      <c r="K18" s="19"/>
      <c r="L18" s="19"/>
      <c r="M18" s="19"/>
      <c r="N18" s="19"/>
      <c r="O18" s="13"/>
      <c r="P18" s="13"/>
      <c r="Q18" s="13"/>
      <c r="R18" s="13"/>
      <c r="T18" s="5"/>
    </row>
    <row r="19" spans="3:20" ht="15" x14ac:dyDescent="0.2">
      <c r="C19" s="140"/>
      <c r="D19" s="139"/>
      <c r="E19" s="138"/>
      <c r="G19" s="137"/>
      <c r="H19" s="136"/>
      <c r="I19" s="17"/>
      <c r="J19" s="33" t="s">
        <v>30</v>
      </c>
      <c r="K19" s="34"/>
      <c r="L19" s="34"/>
      <c r="M19" s="34"/>
      <c r="N19" s="34"/>
      <c r="O19" s="35"/>
      <c r="P19" s="35"/>
      <c r="Q19" s="13"/>
      <c r="R19" s="13"/>
      <c r="T19" s="5"/>
    </row>
    <row r="20" spans="3:20" ht="15.75" thickBot="1" x14ac:dyDescent="0.25">
      <c r="C20" s="140"/>
      <c r="D20" s="139"/>
      <c r="E20" s="138"/>
      <c r="F20" s="13"/>
      <c r="G20" s="137"/>
      <c r="H20" s="136"/>
      <c r="I20" s="17"/>
      <c r="J20" s="36" t="s">
        <v>31</v>
      </c>
      <c r="K20" s="37"/>
      <c r="L20" s="37"/>
      <c r="M20" s="37"/>
      <c r="N20" s="37"/>
      <c r="O20" s="38"/>
      <c r="P20" s="38"/>
      <c r="Q20" s="25"/>
      <c r="R20" s="25"/>
      <c r="S20" s="7"/>
      <c r="T20" s="39"/>
    </row>
    <row r="21" spans="3:20" ht="9" customHeight="1" thickBot="1" x14ac:dyDescent="0.25">
      <c r="C21" s="13"/>
      <c r="D21" s="13"/>
      <c r="E21" s="13"/>
      <c r="F21" s="13"/>
      <c r="G21" s="13"/>
      <c r="H21" s="13"/>
      <c r="I21" s="13"/>
    </row>
    <row r="22" spans="3:20" ht="16.5" thickBot="1" x14ac:dyDescent="0.25">
      <c r="C22" s="14" t="s">
        <v>14</v>
      </c>
      <c r="D22" s="46" t="s">
        <v>20</v>
      </c>
      <c r="E22" s="52" t="s">
        <v>20</v>
      </c>
      <c r="F22" s="13"/>
      <c r="G22" s="58" t="s">
        <v>22</v>
      </c>
      <c r="H22" s="64" t="s">
        <v>37</v>
      </c>
      <c r="I22" s="18"/>
      <c r="J22" s="26" t="s">
        <v>35</v>
      </c>
      <c r="K22" s="27"/>
      <c r="L22" s="27"/>
      <c r="M22" s="28"/>
      <c r="N22" s="40"/>
      <c r="O22" s="41"/>
    </row>
    <row r="23" spans="3:20" ht="7.9" customHeight="1" thickBot="1" x14ac:dyDescent="0.25">
      <c r="I23" s="18"/>
    </row>
    <row r="24" spans="3:20" ht="16.5" thickBot="1" x14ac:dyDescent="0.25">
      <c r="C24" s="14" t="s">
        <v>15</v>
      </c>
      <c r="D24" s="46" t="s">
        <v>21</v>
      </c>
      <c r="E24" s="52" t="s">
        <v>21</v>
      </c>
      <c r="F24" s="13"/>
      <c r="G24" s="58" t="s">
        <v>39</v>
      </c>
      <c r="H24" s="64" t="s">
        <v>38</v>
      </c>
      <c r="J24" s="42" t="s">
        <v>36</v>
      </c>
      <c r="K24" s="40"/>
      <c r="L24" s="40"/>
      <c r="M24" s="40"/>
      <c r="N24" s="40"/>
      <c r="O24" s="40"/>
      <c r="P24" s="40"/>
      <c r="Q24" s="40"/>
      <c r="R24" s="40"/>
      <c r="S24" s="40"/>
      <c r="T24" s="41"/>
    </row>
    <row r="25" spans="3:20" ht="6.75" customHeight="1" x14ac:dyDescent="0.2">
      <c r="C25" s="13"/>
      <c r="D25" s="13"/>
      <c r="E25" s="13"/>
      <c r="F25" s="13"/>
      <c r="G25" s="13"/>
      <c r="H25" s="13"/>
      <c r="I25" s="13"/>
    </row>
    <row r="26" spans="3:20" ht="21" thickBot="1" x14ac:dyDescent="0.35">
      <c r="C26" s="11" t="s">
        <v>24</v>
      </c>
      <c r="D26" s="13"/>
      <c r="E26" s="13"/>
      <c r="F26" s="13"/>
      <c r="G26" s="13"/>
      <c r="H26" s="13"/>
      <c r="I26" s="13"/>
    </row>
    <row r="27" spans="3:20" ht="55.9" customHeight="1" x14ac:dyDescent="0.2">
      <c r="C27" s="29" t="s">
        <v>124</v>
      </c>
      <c r="D27" s="47" t="s">
        <v>26</v>
      </c>
      <c r="E27" s="53" t="s">
        <v>28</v>
      </c>
      <c r="F27" s="13"/>
      <c r="G27" s="59" t="s">
        <v>25</v>
      </c>
      <c r="H27" s="65" t="s">
        <v>33</v>
      </c>
      <c r="I27" s="13"/>
      <c r="J27" s="122" t="s">
        <v>138</v>
      </c>
      <c r="K27" s="123"/>
      <c r="L27" s="123"/>
      <c r="M27" s="123"/>
      <c r="N27" s="123"/>
      <c r="O27" s="123"/>
      <c r="P27" s="123"/>
      <c r="Q27" s="123"/>
      <c r="R27" s="123"/>
      <c r="S27" s="123"/>
      <c r="T27" s="124"/>
    </row>
    <row r="28" spans="3:20" ht="7.5" customHeight="1" x14ac:dyDescent="0.2">
      <c r="C28" s="30"/>
      <c r="D28" s="31"/>
      <c r="E28" s="31"/>
      <c r="F28" s="13"/>
      <c r="G28" s="31"/>
      <c r="H28" s="31"/>
      <c r="I28" s="13"/>
      <c r="J28" s="130"/>
      <c r="K28" s="131"/>
      <c r="L28" s="131"/>
      <c r="M28" s="131"/>
      <c r="N28" s="131"/>
      <c r="O28" s="131"/>
      <c r="P28" s="131"/>
      <c r="Q28" s="131"/>
      <c r="R28" s="131"/>
      <c r="S28" s="131"/>
      <c r="T28" s="132"/>
    </row>
    <row r="29" spans="3:20" ht="48" thickBot="1" x14ac:dyDescent="0.25">
      <c r="C29" s="29" t="s">
        <v>125</v>
      </c>
      <c r="D29" s="47" t="s">
        <v>27</v>
      </c>
      <c r="E29" s="53" t="s">
        <v>29</v>
      </c>
      <c r="F29" s="13"/>
      <c r="G29" s="59" t="s">
        <v>32</v>
      </c>
      <c r="H29" s="65" t="s">
        <v>34</v>
      </c>
      <c r="I29" s="13"/>
      <c r="J29" s="125"/>
      <c r="K29" s="126"/>
      <c r="L29" s="126"/>
      <c r="M29" s="126"/>
      <c r="N29" s="126"/>
      <c r="O29" s="126"/>
      <c r="P29" s="126"/>
      <c r="Q29" s="126"/>
      <c r="R29" s="126"/>
      <c r="S29" s="126"/>
      <c r="T29" s="127"/>
    </row>
    <row r="30" spans="3:20" ht="8.25" customHeight="1" thickBot="1" x14ac:dyDescent="0.25">
      <c r="C30" s="13"/>
      <c r="D30" s="13"/>
      <c r="E30" s="13"/>
      <c r="F30" s="13"/>
      <c r="G30" s="13"/>
      <c r="H30" s="13"/>
      <c r="I30" s="13"/>
    </row>
    <row r="31" spans="3:20" ht="43.9" customHeight="1" thickBot="1" x14ac:dyDescent="0.25">
      <c r="C31" s="29" t="s">
        <v>40</v>
      </c>
      <c r="D31" s="48" t="s">
        <v>41</v>
      </c>
      <c r="E31" s="54" t="s">
        <v>41</v>
      </c>
      <c r="G31" s="60" t="s">
        <v>41</v>
      </c>
      <c r="H31" s="66" t="s">
        <v>41</v>
      </c>
      <c r="J31" s="133" t="s">
        <v>42</v>
      </c>
      <c r="K31" s="134"/>
      <c r="L31" s="134"/>
      <c r="M31" s="134"/>
      <c r="N31" s="134"/>
      <c r="O31" s="134"/>
      <c r="P31" s="134"/>
      <c r="Q31" s="134"/>
      <c r="R31" s="134"/>
      <c r="S31" s="134"/>
      <c r="T31" s="135"/>
    </row>
    <row r="32" spans="3:20" ht="9" customHeight="1" x14ac:dyDescent="0.2"/>
    <row r="33" spans="3:20" ht="21" thickBot="1" x14ac:dyDescent="0.35">
      <c r="C33" s="11" t="s">
        <v>43</v>
      </c>
    </row>
    <row r="34" spans="3:20" ht="42" customHeight="1" x14ac:dyDescent="0.2">
      <c r="C34" s="128" t="s">
        <v>44</v>
      </c>
      <c r="D34" s="49" t="s">
        <v>65</v>
      </c>
      <c r="E34" s="55" t="s">
        <v>66</v>
      </c>
      <c r="G34" s="61" t="s">
        <v>68</v>
      </c>
      <c r="H34" s="67" t="s">
        <v>70</v>
      </c>
      <c r="J34" s="122" t="s">
        <v>46</v>
      </c>
      <c r="K34" s="123"/>
      <c r="L34" s="123"/>
      <c r="M34" s="123"/>
      <c r="N34" s="123"/>
      <c r="O34" s="123"/>
      <c r="P34" s="123"/>
      <c r="Q34" s="123"/>
      <c r="R34" s="123"/>
      <c r="S34" s="123"/>
      <c r="T34" s="124"/>
    </row>
    <row r="35" spans="3:20" ht="43.5" thickBot="1" x14ac:dyDescent="0.25">
      <c r="C35" s="128"/>
      <c r="D35" s="49" t="s">
        <v>64</v>
      </c>
      <c r="E35" s="55" t="s">
        <v>67</v>
      </c>
      <c r="G35" s="61" t="s">
        <v>69</v>
      </c>
      <c r="H35" s="67" t="s">
        <v>71</v>
      </c>
      <c r="J35" s="125"/>
      <c r="K35" s="126"/>
      <c r="L35" s="126"/>
      <c r="M35" s="126"/>
      <c r="N35" s="126"/>
      <c r="O35" s="126"/>
      <c r="P35" s="126"/>
      <c r="Q35" s="126"/>
      <c r="R35" s="126"/>
      <c r="S35" s="126"/>
      <c r="T35" s="127"/>
    </row>
    <row r="36" spans="3:20" ht="8.25" customHeight="1" thickBot="1" x14ac:dyDescent="0.25"/>
    <row r="37" spans="3:20" ht="33.6" customHeight="1" x14ac:dyDescent="0.2">
      <c r="C37" s="128" t="s">
        <v>51</v>
      </c>
      <c r="D37" s="49" t="s">
        <v>52</v>
      </c>
      <c r="E37" s="55" t="s">
        <v>54</v>
      </c>
      <c r="G37" s="61" t="s">
        <v>56</v>
      </c>
      <c r="H37" s="67" t="s">
        <v>58</v>
      </c>
      <c r="J37" s="122" t="s">
        <v>60</v>
      </c>
      <c r="K37" s="123"/>
      <c r="L37" s="123"/>
      <c r="M37" s="123"/>
      <c r="N37" s="123"/>
      <c r="O37" s="123"/>
      <c r="P37" s="123"/>
      <c r="Q37" s="123"/>
      <c r="R37" s="123"/>
      <c r="S37" s="123"/>
      <c r="T37" s="124"/>
    </row>
    <row r="38" spans="3:20" ht="36.6" customHeight="1" thickBot="1" x14ac:dyDescent="0.25">
      <c r="C38" s="128"/>
      <c r="D38" s="49" t="s">
        <v>53</v>
      </c>
      <c r="E38" s="55" t="s">
        <v>55</v>
      </c>
      <c r="G38" s="61" t="s">
        <v>57</v>
      </c>
      <c r="H38" s="67" t="s">
        <v>59</v>
      </c>
      <c r="J38" s="125"/>
      <c r="K38" s="126"/>
      <c r="L38" s="126"/>
      <c r="M38" s="126"/>
      <c r="N38" s="126"/>
      <c r="O38" s="126"/>
      <c r="P38" s="126"/>
      <c r="Q38" s="126"/>
      <c r="R38" s="126"/>
      <c r="S38" s="126"/>
      <c r="T38" s="127"/>
    </row>
    <row r="39" spans="3:20" ht="8.25" customHeight="1" x14ac:dyDescent="0.2"/>
    <row r="40" spans="3:20" ht="27.6" customHeight="1" x14ac:dyDescent="0.2">
      <c r="C40" s="128" t="s">
        <v>61</v>
      </c>
      <c r="D40" s="142" t="s">
        <v>62</v>
      </c>
      <c r="E40" s="143" t="s">
        <v>62</v>
      </c>
      <c r="G40" s="144" t="s">
        <v>62</v>
      </c>
      <c r="H40" s="145" t="s">
        <v>62</v>
      </c>
    </row>
    <row r="41" spans="3:20" x14ac:dyDescent="0.2">
      <c r="C41" s="128"/>
      <c r="D41" s="142"/>
      <c r="E41" s="143"/>
      <c r="G41" s="144"/>
      <c r="H41" s="145"/>
    </row>
  </sheetData>
  <mergeCells count="20">
    <mergeCell ref="C9:H9"/>
    <mergeCell ref="C40:C41"/>
    <mergeCell ref="D40:D41"/>
    <mergeCell ref="E40:E41"/>
    <mergeCell ref="G40:G41"/>
    <mergeCell ref="H40:H41"/>
    <mergeCell ref="C34:C35"/>
    <mergeCell ref="J34:T35"/>
    <mergeCell ref="C37:C38"/>
    <mergeCell ref="J37:T38"/>
    <mergeCell ref="C11:C13"/>
    <mergeCell ref="J27:T29"/>
    <mergeCell ref="J31:T31"/>
    <mergeCell ref="D11:E11"/>
    <mergeCell ref="G11:H11"/>
    <mergeCell ref="H17:H20"/>
    <mergeCell ref="G17:G20"/>
    <mergeCell ref="E17:E20"/>
    <mergeCell ref="D17:D20"/>
    <mergeCell ref="C17:C20"/>
  </mergeCells>
  <pageMargins left="0.7" right="0.7" top="0.75" bottom="0.75" header="0.3" footer="0.3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43"/>
  <sheetViews>
    <sheetView rightToLeft="1" topLeftCell="A11" zoomScale="70" zoomScaleNormal="70" workbookViewId="0">
      <selection activeCell="F28" sqref="F28"/>
    </sheetView>
  </sheetViews>
  <sheetFormatPr defaultRowHeight="14.25" x14ac:dyDescent="0.2"/>
  <cols>
    <col min="2" max="2" width="24.875" customWidth="1"/>
    <col min="3" max="3" width="13.625" customWidth="1"/>
    <col min="4" max="4" width="12.5" customWidth="1"/>
    <col min="5" max="5" width="14.875" customWidth="1"/>
    <col min="6" max="6" width="17.5" customWidth="1"/>
    <col min="7" max="7" width="11.875" customWidth="1"/>
    <col min="8" max="8" width="10.375" customWidth="1"/>
  </cols>
  <sheetData>
    <row r="2" spans="2:21" ht="85.5" customHeight="1" x14ac:dyDescent="0.25">
      <c r="B2" s="106" t="s">
        <v>72</v>
      </c>
      <c r="C2" s="106"/>
      <c r="D2" s="106"/>
      <c r="E2" s="106"/>
      <c r="F2" s="106"/>
      <c r="G2" s="106"/>
      <c r="H2" s="103" t="s">
        <v>134</v>
      </c>
      <c r="I2" t="s">
        <v>140</v>
      </c>
      <c r="J2" s="70"/>
    </row>
    <row r="3" spans="2:21" ht="42.75" customHeight="1" x14ac:dyDescent="0.25">
      <c r="B3" s="108"/>
      <c r="C3" s="109"/>
      <c r="D3" s="109"/>
      <c r="E3" s="109"/>
      <c r="J3" s="72"/>
      <c r="K3" s="107"/>
      <c r="L3" s="107"/>
      <c r="M3" s="107"/>
    </row>
    <row r="4" spans="2:21" ht="28.5" customHeight="1" x14ac:dyDescent="0.25">
      <c r="B4" s="113" t="s">
        <v>108</v>
      </c>
      <c r="C4" s="113"/>
      <c r="D4" s="74"/>
      <c r="E4" s="74"/>
      <c r="F4" s="82" t="s">
        <v>117</v>
      </c>
      <c r="G4" s="110" t="s">
        <v>73</v>
      </c>
      <c r="H4" s="110"/>
      <c r="I4" s="110"/>
      <c r="J4" s="74"/>
    </row>
    <row r="5" spans="2:21" ht="28.5" customHeight="1" x14ac:dyDescent="0.25">
      <c r="B5" s="71"/>
      <c r="C5" s="74"/>
      <c r="D5" s="74"/>
      <c r="E5" s="74"/>
      <c r="F5" s="111" t="s">
        <v>100</v>
      </c>
      <c r="G5" s="111"/>
      <c r="H5" s="81"/>
      <c r="I5" s="81"/>
      <c r="J5" s="74"/>
      <c r="K5" s="114" t="s">
        <v>121</v>
      </c>
      <c r="L5" s="115"/>
      <c r="M5" s="115"/>
      <c r="N5" s="115"/>
      <c r="O5" s="115"/>
      <c r="P5" s="115"/>
      <c r="Q5" s="115"/>
    </row>
    <row r="6" spans="2:21" x14ac:dyDescent="0.2">
      <c r="B6" s="73" t="s">
        <v>74</v>
      </c>
      <c r="C6" s="84">
        <v>90</v>
      </c>
      <c r="D6" s="74"/>
      <c r="E6" s="74"/>
      <c r="F6" s="75" t="s">
        <v>14</v>
      </c>
      <c r="G6" s="74">
        <v>95</v>
      </c>
      <c r="H6" s="74"/>
      <c r="I6" s="74"/>
      <c r="J6" s="74"/>
    </row>
    <row r="7" spans="2:21" x14ac:dyDescent="0.2">
      <c r="B7" s="73" t="s">
        <v>75</v>
      </c>
      <c r="C7" s="84">
        <v>16</v>
      </c>
      <c r="D7" s="74"/>
      <c r="E7" s="74"/>
      <c r="F7" s="75" t="s">
        <v>126</v>
      </c>
      <c r="G7" s="74">
        <v>100</v>
      </c>
      <c r="H7" s="74"/>
      <c r="I7" s="74"/>
      <c r="J7" s="74"/>
    </row>
    <row r="8" spans="2:21" ht="15" x14ac:dyDescent="0.2">
      <c r="B8" s="73" t="s">
        <v>76</v>
      </c>
      <c r="C8" s="84">
        <v>6</v>
      </c>
      <c r="D8" s="74"/>
      <c r="E8" s="74"/>
      <c r="F8" s="112" t="s">
        <v>101</v>
      </c>
      <c r="G8" s="112"/>
      <c r="H8" s="74"/>
      <c r="I8" s="74"/>
      <c r="J8" s="74"/>
    </row>
    <row r="9" spans="2:21" ht="28.5" x14ac:dyDescent="0.2">
      <c r="B9" s="73" t="s">
        <v>77</v>
      </c>
      <c r="C9" s="84">
        <v>90</v>
      </c>
      <c r="D9" s="74"/>
      <c r="E9" s="74"/>
      <c r="F9" s="75" t="s">
        <v>122</v>
      </c>
      <c r="G9" s="74">
        <v>37.5</v>
      </c>
      <c r="H9" s="74"/>
      <c r="I9" s="74"/>
      <c r="J9" s="74"/>
      <c r="K9" s="116" t="s">
        <v>128</v>
      </c>
      <c r="L9" s="117"/>
      <c r="M9" s="117"/>
      <c r="N9" s="117"/>
      <c r="O9" s="117"/>
      <c r="P9" s="117"/>
      <c r="Q9" s="117"/>
    </row>
    <row r="10" spans="2:21" ht="28.5" x14ac:dyDescent="0.2">
      <c r="B10" s="73" t="s">
        <v>78</v>
      </c>
      <c r="C10" s="84">
        <v>4</v>
      </c>
      <c r="D10" s="74"/>
      <c r="E10" s="74"/>
      <c r="F10" s="75" t="s">
        <v>123</v>
      </c>
      <c r="G10" s="74">
        <v>31.25</v>
      </c>
      <c r="H10" s="74"/>
      <c r="I10" s="74"/>
      <c r="J10" s="74"/>
      <c r="K10" s="116" t="s">
        <v>127</v>
      </c>
      <c r="L10" s="117"/>
      <c r="M10" s="117"/>
      <c r="N10" s="117"/>
      <c r="O10" s="117"/>
      <c r="P10" s="117"/>
      <c r="Q10" s="117"/>
    </row>
    <row r="11" spans="2:21" ht="37.5" customHeight="1" x14ac:dyDescent="0.2">
      <c r="B11" s="73" t="s">
        <v>79</v>
      </c>
      <c r="C11" s="84">
        <v>2</v>
      </c>
      <c r="D11" s="74"/>
      <c r="E11" s="74"/>
      <c r="F11" s="75" t="s">
        <v>102</v>
      </c>
      <c r="G11" s="79">
        <v>0.3</v>
      </c>
      <c r="H11" s="79"/>
      <c r="I11" s="74"/>
      <c r="J11" s="74"/>
      <c r="K11" s="118" t="s">
        <v>139</v>
      </c>
      <c r="L11" s="119"/>
      <c r="M11" s="119"/>
      <c r="N11" s="119"/>
      <c r="O11" s="119"/>
      <c r="P11" s="119"/>
      <c r="Q11" s="119"/>
      <c r="R11" s="119"/>
      <c r="S11" s="119"/>
      <c r="T11" s="119"/>
    </row>
    <row r="12" spans="2:21" ht="44.25" customHeight="1" x14ac:dyDescent="0.2">
      <c r="B12" s="76" t="s">
        <v>130</v>
      </c>
      <c r="C12" s="94">
        <v>0</v>
      </c>
      <c r="D12" s="77"/>
      <c r="E12" s="74"/>
      <c r="F12" s="74"/>
      <c r="G12" s="74"/>
      <c r="H12" s="74"/>
      <c r="I12" s="74"/>
      <c r="J12" s="78"/>
      <c r="K12" s="120" t="s">
        <v>131</v>
      </c>
      <c r="L12" s="121"/>
      <c r="M12" s="121"/>
      <c r="N12" s="121"/>
      <c r="O12" s="121"/>
      <c r="P12" s="121"/>
      <c r="Q12" s="121"/>
      <c r="R12" s="121"/>
      <c r="S12" s="121"/>
      <c r="T12" s="121"/>
      <c r="U12" s="121"/>
    </row>
    <row r="13" spans="2:21" ht="27.4" customHeight="1" x14ac:dyDescent="0.2">
      <c r="B13" s="73" t="s">
        <v>80</v>
      </c>
      <c r="C13" s="95">
        <v>0.5</v>
      </c>
      <c r="D13" s="79"/>
      <c r="E13" s="74"/>
      <c r="F13" s="74"/>
      <c r="G13" s="74"/>
      <c r="H13" s="74"/>
      <c r="I13" s="74"/>
      <c r="J13" s="80"/>
      <c r="K13" s="116" t="s">
        <v>132</v>
      </c>
      <c r="L13" s="117"/>
      <c r="M13" s="117"/>
      <c r="N13" s="117"/>
    </row>
    <row r="14" spans="2:21" ht="29.65" customHeight="1" x14ac:dyDescent="0.2">
      <c r="B14" s="73"/>
      <c r="C14" s="79"/>
      <c r="D14" s="79"/>
      <c r="E14" s="74"/>
      <c r="F14" s="74"/>
      <c r="G14" s="74"/>
      <c r="H14" s="74"/>
      <c r="I14" s="74"/>
      <c r="J14" s="80"/>
    </row>
    <row r="15" spans="2:21" ht="15" x14ac:dyDescent="0.25">
      <c r="B15" s="71" t="s">
        <v>81</v>
      </c>
      <c r="C15" s="74"/>
      <c r="D15" s="74"/>
      <c r="E15" s="74"/>
      <c r="F15" s="74"/>
      <c r="G15" s="74"/>
      <c r="H15" s="74"/>
      <c r="I15" s="74"/>
      <c r="J15" s="75"/>
    </row>
    <row r="16" spans="2:21" ht="75" x14ac:dyDescent="0.25">
      <c r="B16" s="81" t="s">
        <v>82</v>
      </c>
      <c r="C16" s="82" t="s">
        <v>83</v>
      </c>
      <c r="D16" s="82" t="s">
        <v>109</v>
      </c>
      <c r="E16" s="82" t="s">
        <v>110</v>
      </c>
      <c r="F16" s="82" t="s">
        <v>111</v>
      </c>
      <c r="G16" s="82" t="s">
        <v>116</v>
      </c>
      <c r="H16" s="82" t="s">
        <v>84</v>
      </c>
      <c r="I16" s="82" t="s">
        <v>85</v>
      </c>
      <c r="J16" s="74"/>
      <c r="M16" s="72"/>
      <c r="P16" s="72"/>
    </row>
    <row r="17" spans="2:15" x14ac:dyDescent="0.2">
      <c r="B17" s="83" t="s">
        <v>103</v>
      </c>
      <c r="C17" s="83" t="s">
        <v>86</v>
      </c>
      <c r="D17" s="84"/>
      <c r="E17" s="85"/>
      <c r="F17" s="74"/>
      <c r="G17" s="84"/>
      <c r="H17" s="74">
        <f t="shared" ref="H17:H22" si="0">G17*D17</f>
        <v>0</v>
      </c>
      <c r="I17" s="84"/>
      <c r="J17" s="74"/>
      <c r="K17" s="104" t="s">
        <v>120</v>
      </c>
      <c r="L17" s="105"/>
      <c r="M17" s="105"/>
      <c r="N17" s="105"/>
      <c r="O17" s="105"/>
    </row>
    <row r="18" spans="2:15" x14ac:dyDescent="0.2">
      <c r="B18" s="74" t="s">
        <v>104</v>
      </c>
      <c r="C18" s="86">
        <v>1</v>
      </c>
      <c r="D18" s="85">
        <v>0</v>
      </c>
      <c r="E18" s="85">
        <v>0</v>
      </c>
      <c r="F18" s="74">
        <f>D18*C18</f>
        <v>0</v>
      </c>
      <c r="G18" s="84">
        <v>0</v>
      </c>
      <c r="H18" s="74">
        <f t="shared" si="0"/>
        <v>0</v>
      </c>
      <c r="I18" s="84"/>
      <c r="J18" s="74"/>
    </row>
    <row r="19" spans="2:15" x14ac:dyDescent="0.2">
      <c r="B19" s="74" t="s">
        <v>105</v>
      </c>
      <c r="C19" s="86">
        <v>1</v>
      </c>
      <c r="D19" s="85">
        <v>30</v>
      </c>
      <c r="E19" s="85">
        <v>60</v>
      </c>
      <c r="F19" s="74">
        <f>D19*C19</f>
        <v>30</v>
      </c>
      <c r="G19" s="84">
        <v>70</v>
      </c>
      <c r="H19" s="74">
        <f t="shared" si="0"/>
        <v>2100</v>
      </c>
      <c r="I19" s="84">
        <v>2</v>
      </c>
      <c r="J19" s="74"/>
    </row>
    <row r="20" spans="2:15" x14ac:dyDescent="0.2">
      <c r="B20" s="74" t="s">
        <v>106</v>
      </c>
      <c r="C20" s="87">
        <v>1.2</v>
      </c>
      <c r="D20" s="85">
        <v>60</v>
      </c>
      <c r="E20" s="85">
        <v>120</v>
      </c>
      <c r="F20" s="74">
        <f>D20*C20</f>
        <v>72</v>
      </c>
      <c r="G20" s="84">
        <v>100</v>
      </c>
      <c r="H20" s="74">
        <f t="shared" si="0"/>
        <v>6000</v>
      </c>
      <c r="I20" s="84">
        <v>4</v>
      </c>
      <c r="J20" s="74"/>
    </row>
    <row r="21" spans="2:15" x14ac:dyDescent="0.2">
      <c r="B21" s="74" t="s">
        <v>107</v>
      </c>
      <c r="C21" s="87">
        <v>2</v>
      </c>
      <c r="D21" s="85">
        <v>0</v>
      </c>
      <c r="E21" s="85">
        <v>0</v>
      </c>
      <c r="F21" s="74">
        <f>E21*C21</f>
        <v>0</v>
      </c>
      <c r="G21" s="84">
        <v>0</v>
      </c>
      <c r="H21" s="74">
        <f t="shared" si="0"/>
        <v>0</v>
      </c>
      <c r="I21" s="84"/>
      <c r="J21" s="74"/>
    </row>
    <row r="22" spans="2:15" x14ac:dyDescent="0.2">
      <c r="B22" s="74" t="s">
        <v>135</v>
      </c>
      <c r="C22" s="87">
        <v>2</v>
      </c>
      <c r="D22" s="85">
        <v>0</v>
      </c>
      <c r="E22" s="85">
        <v>0</v>
      </c>
      <c r="F22" s="74">
        <f>E22*C22</f>
        <v>0</v>
      </c>
      <c r="G22" s="84">
        <v>0</v>
      </c>
      <c r="H22" s="74">
        <f t="shared" si="0"/>
        <v>0</v>
      </c>
      <c r="I22" s="84"/>
      <c r="J22" s="74"/>
    </row>
    <row r="23" spans="2:15" x14ac:dyDescent="0.2">
      <c r="B23" s="73" t="s">
        <v>112</v>
      </c>
      <c r="C23" s="74"/>
      <c r="D23" s="75">
        <f>SUM(D17:D22)</f>
        <v>90</v>
      </c>
      <c r="E23" s="75">
        <f>SUM(E17:E22)</f>
        <v>180</v>
      </c>
      <c r="F23" s="74">
        <f>SUM(F18:F22)</f>
        <v>102</v>
      </c>
      <c r="G23" s="74"/>
      <c r="H23" s="74">
        <f>SUM(H17:H22)</f>
        <v>8100</v>
      </c>
      <c r="I23" s="74"/>
      <c r="J23" s="74"/>
    </row>
    <row r="24" spans="2:15" x14ac:dyDescent="0.2">
      <c r="B24" s="73"/>
      <c r="C24" s="74"/>
      <c r="D24" s="75"/>
      <c r="E24" s="75"/>
      <c r="F24" s="74"/>
      <c r="G24" s="74"/>
      <c r="H24" s="74"/>
      <c r="I24" s="74"/>
      <c r="J24" s="74"/>
    </row>
    <row r="25" spans="2:15" x14ac:dyDescent="0.2">
      <c r="B25" s="73"/>
      <c r="C25" s="74"/>
      <c r="D25" s="74"/>
      <c r="E25" s="99"/>
      <c r="F25" s="99"/>
      <c r="G25" s="99"/>
      <c r="H25" s="102"/>
      <c r="I25" s="99"/>
      <c r="J25" s="99"/>
    </row>
    <row r="26" spans="2:15" ht="30" x14ac:dyDescent="0.25">
      <c r="B26" s="71" t="s">
        <v>113</v>
      </c>
      <c r="C26" s="81" t="s">
        <v>87</v>
      </c>
      <c r="D26" s="82"/>
      <c r="J26" s="70"/>
    </row>
    <row r="27" spans="2:15" x14ac:dyDescent="0.2">
      <c r="B27" s="88" t="s">
        <v>88</v>
      </c>
      <c r="C27" s="96">
        <f>(I17*G17+I18*G18+I19*G19+I20*G20+I21*G21+I22*G22)+G6</f>
        <v>635</v>
      </c>
      <c r="D27" s="89"/>
      <c r="J27" s="70"/>
    </row>
    <row r="28" spans="2:15" x14ac:dyDescent="0.2">
      <c r="B28" s="73" t="s">
        <v>89</v>
      </c>
      <c r="C28" s="90">
        <f>C27-C12</f>
        <v>635</v>
      </c>
      <c r="D28" s="90"/>
      <c r="J28" s="70"/>
    </row>
    <row r="29" spans="2:15" x14ac:dyDescent="0.2">
      <c r="B29" s="73" t="s">
        <v>90</v>
      </c>
      <c r="C29" s="74">
        <f>G6*(C7-1)</f>
        <v>1425</v>
      </c>
      <c r="D29" s="74"/>
      <c r="J29" s="70"/>
    </row>
    <row r="30" spans="2:15" x14ac:dyDescent="0.2">
      <c r="B30" s="73" t="s">
        <v>91</v>
      </c>
      <c r="C30" s="74">
        <f>G7</f>
        <v>100</v>
      </c>
      <c r="D30" s="74"/>
      <c r="J30" s="70"/>
    </row>
    <row r="31" spans="2:15" ht="28.5" x14ac:dyDescent="0.2">
      <c r="B31" s="73" t="s">
        <v>92</v>
      </c>
      <c r="C31" s="74">
        <f>SUM(C28:C30)</f>
        <v>2160</v>
      </c>
      <c r="D31" s="74"/>
      <c r="J31" s="70"/>
    </row>
    <row r="32" spans="2:15" x14ac:dyDescent="0.2">
      <c r="B32" s="91" t="s">
        <v>93</v>
      </c>
      <c r="C32" s="92">
        <f>ROUND(C31/C6,2)</f>
        <v>24</v>
      </c>
      <c r="D32" s="74"/>
      <c r="J32" s="70"/>
    </row>
    <row r="33" spans="2:10" ht="28.5" x14ac:dyDescent="0.2">
      <c r="B33" s="91" t="s">
        <v>118</v>
      </c>
      <c r="C33" s="92">
        <f>ROUND(C31/H23,2)</f>
        <v>0.27</v>
      </c>
      <c r="D33" s="74"/>
      <c r="E33" s="101" t="s">
        <v>129</v>
      </c>
    </row>
    <row r="34" spans="2:10" x14ac:dyDescent="0.2">
      <c r="B34" s="97"/>
      <c r="C34" s="98"/>
      <c r="D34" s="74"/>
      <c r="J34" s="70"/>
    </row>
    <row r="35" spans="2:10" ht="30" x14ac:dyDescent="0.25">
      <c r="B35" s="71" t="s">
        <v>119</v>
      </c>
      <c r="C35" s="81" t="s">
        <v>94</v>
      </c>
      <c r="D35" s="82" t="s">
        <v>114</v>
      </c>
      <c r="J35" s="70"/>
    </row>
    <row r="36" spans="2:10" x14ac:dyDescent="0.2">
      <c r="B36" s="75" t="s">
        <v>95</v>
      </c>
      <c r="C36" s="74">
        <f>E23*C13*G9</f>
        <v>3375</v>
      </c>
      <c r="D36" s="74">
        <f>F23*G9*C13</f>
        <v>1912.5</v>
      </c>
    </row>
    <row r="37" spans="2:10" x14ac:dyDescent="0.2">
      <c r="B37" s="75" t="s">
        <v>96</v>
      </c>
      <c r="C37" s="74">
        <f>E23*(100%-C13)*G10</f>
        <v>2812.5</v>
      </c>
      <c r="D37" s="74">
        <f>F23*G10*(100%-C13)</f>
        <v>1593.75</v>
      </c>
    </row>
    <row r="38" spans="2:10" x14ac:dyDescent="0.2">
      <c r="B38" s="75" t="s">
        <v>115</v>
      </c>
      <c r="C38" s="74">
        <f>C10*C6*G11</f>
        <v>108</v>
      </c>
      <c r="D38" s="74">
        <f>C10*C6*G11</f>
        <v>108</v>
      </c>
    </row>
    <row r="39" spans="2:10" x14ac:dyDescent="0.2">
      <c r="B39" s="75" t="s">
        <v>97</v>
      </c>
      <c r="C39" s="74">
        <f>SUM(C36:C38)</f>
        <v>6295.5</v>
      </c>
      <c r="D39" s="74">
        <f>SUM(D36:D38)</f>
        <v>3614.25</v>
      </c>
    </row>
    <row r="40" spans="2:10" x14ac:dyDescent="0.2">
      <c r="B40" s="93" t="s">
        <v>98</v>
      </c>
      <c r="C40" s="92">
        <f>ROUND(C39/C6,2)</f>
        <v>69.95</v>
      </c>
      <c r="D40" s="92">
        <f>ROUND(D39/C6,2)</f>
        <v>40.159999999999997</v>
      </c>
    </row>
    <row r="41" spans="2:10" x14ac:dyDescent="0.2">
      <c r="B41" s="93" t="s">
        <v>99</v>
      </c>
      <c r="C41" s="92">
        <f>ROUND(C39/H23,2)</f>
        <v>0.78</v>
      </c>
      <c r="D41" s="92">
        <f>ROUND(D39/H23,2)</f>
        <v>0.45</v>
      </c>
    </row>
    <row r="42" spans="2:10" x14ac:dyDescent="0.2">
      <c r="B42" s="100"/>
    </row>
    <row r="43" spans="2:10" x14ac:dyDescent="0.2">
      <c r="B43" s="100"/>
      <c r="J43" s="70"/>
    </row>
  </sheetData>
  <mergeCells count="14">
    <mergeCell ref="K17:O17"/>
    <mergeCell ref="B2:G2"/>
    <mergeCell ref="K3:M3"/>
    <mergeCell ref="B3:E3"/>
    <mergeCell ref="G4:I4"/>
    <mergeCell ref="F5:G5"/>
    <mergeCell ref="F8:G8"/>
    <mergeCell ref="B4:C4"/>
    <mergeCell ref="K5:Q5"/>
    <mergeCell ref="K9:Q9"/>
    <mergeCell ref="K10:Q10"/>
    <mergeCell ref="K11:T11"/>
    <mergeCell ref="K12:U12"/>
    <mergeCell ref="K13:N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גיליון1</vt:lpstr>
      <vt:lpstr>גיליון2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2412468786</dc:creator>
  <cp:lastModifiedBy>Lior Ben Haim</cp:lastModifiedBy>
  <cp:lastPrinted>2018-04-23T10:14:38Z</cp:lastPrinted>
  <dcterms:created xsi:type="dcterms:W3CDTF">2013-06-17T12:25:38Z</dcterms:created>
  <dcterms:modified xsi:type="dcterms:W3CDTF">2026-04-09T06:17:35Z</dcterms:modified>
</cp:coreProperties>
</file>